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6" i="1" l="1"/>
  <c r="I3" i="1"/>
  <c r="D38" i="1" l="1"/>
  <c r="D40" i="1" s="1"/>
  <c r="D18" i="1"/>
  <c r="D31" i="1" s="1"/>
  <c r="D13" i="1"/>
  <c r="D26" i="1"/>
  <c r="D25" i="1"/>
  <c r="D30" i="1" s="1"/>
  <c r="D9" i="1"/>
  <c r="D29" i="1" l="1"/>
  <c r="D32" i="1" s="1"/>
  <c r="D42" i="1" s="1"/>
  <c r="I13" i="1" l="1"/>
  <c r="I6" i="1"/>
  <c r="I15" i="1" l="1"/>
  <c r="I16" i="1" s="1"/>
  <c r="I17" i="1" s="1"/>
  <c r="I18" i="1"/>
  <c r="I10" i="1"/>
  <c r="I7" i="1"/>
  <c r="I8" i="1" s="1"/>
  <c r="I9" i="1" s="1"/>
</calcChain>
</file>

<file path=xl/sharedStrings.xml><?xml version="1.0" encoding="utf-8"?>
<sst xmlns="http://schemas.openxmlformats.org/spreadsheetml/2006/main" count="88" uniqueCount="80">
  <si>
    <t>Cost Savings</t>
  </si>
  <si>
    <t>Type</t>
  </si>
  <si>
    <t>Cost per Battery</t>
  </si>
  <si>
    <t>Description</t>
  </si>
  <si>
    <t>Comments</t>
  </si>
  <si>
    <t>Processing Handset for Return to Repair Center</t>
  </si>
  <si>
    <t>No-Fault-Found Handset Repair Fee</t>
  </si>
  <si>
    <t>Total Cost per "Poor" Battery</t>
  </si>
  <si>
    <t>Identify Poor Batteries</t>
  </si>
  <si>
    <t>Identify Good Batteries</t>
  </si>
  <si>
    <t>Warranty Replacement</t>
  </si>
  <si>
    <t>Total Cost per "Good" Battery</t>
  </si>
  <si>
    <t>Call Center Diagnostic Cost</t>
  </si>
  <si>
    <t>Handset Loan Process</t>
  </si>
  <si>
    <t>Total Cost per Battery Transaction</t>
  </si>
  <si>
    <t>General Transactions</t>
  </si>
  <si>
    <t>Test Details</t>
  </si>
  <si>
    <t>Estimated # Battery Tests per Day</t>
  </si>
  <si>
    <t>Estimated % Tested = "Good"</t>
  </si>
  <si>
    <t>Estimated % Batteries under Warranty</t>
  </si>
  <si>
    <t># "Good" Warranty Batteries per Day</t>
  </si>
  <si>
    <t># "Poor" Batteries per Day</t>
  </si>
  <si>
    <t>Daily Savings Calculation</t>
  </si>
  <si>
    <t>Total Daily Savings</t>
  </si>
  <si>
    <t>(1) Identify Poor Batteries</t>
  </si>
  <si>
    <t>(2) Identify Good Batteries</t>
  </si>
  <si>
    <t>(3) General Transactions</t>
  </si>
  <si>
    <t>Includes labor &amp; materials to accept, package, and ship a returned handset</t>
  </si>
  <si>
    <t>Costs that are NOT incurred (eg. saved) when a "Poor" battery is identified</t>
  </si>
  <si>
    <t>Service center fee for handling a handset with no repairs required</t>
  </si>
  <si>
    <t>Average cost of a diagnostic service call at a call center</t>
  </si>
  <si>
    <t>Average cost of replacing a customer handset during repair period</t>
  </si>
  <si>
    <t>Number of customer batteries tested per day</t>
  </si>
  <si>
    <t>% of batteries that do not require replacement</t>
  </si>
  <si>
    <t>% of batteries tested that are within replacement warranty period</t>
  </si>
  <si>
    <t>Estimated % of Transactions Eliminated</t>
  </si>
  <si>
    <t>% of all transactions eliminated by retail service (battery related only)</t>
  </si>
  <si>
    <t># Batteries Tested x % Good x % Warranty</t>
  </si>
  <si>
    <t># Batteries Tested - # Good</t>
  </si>
  <si>
    <t>Total Cost per "Poor" Battery x # Poor</t>
  </si>
  <si>
    <t>Total Cost per "Good" Battery x # Good</t>
  </si>
  <si>
    <t>Total Cost per Battery Transaction x % of Transactions Eliminated</t>
  </si>
  <si>
    <t>Value</t>
  </si>
  <si>
    <t>Savings</t>
  </si>
  <si>
    <t>Costs that are NOT incurred (eg. saved) when a "Good" battery is identified</t>
  </si>
  <si>
    <t>Costs that are NOT incurred (eg. saved) when a service is handled directly by the retail store</t>
  </si>
  <si>
    <t>Average cost of a battery provided to customer for free under warranty</t>
  </si>
  <si>
    <t>Normal Range = 6-12 per day</t>
  </si>
  <si>
    <t>Normal Range = 55%-90%</t>
  </si>
  <si>
    <t>Warranty Range = 1-3 yrs</t>
  </si>
  <si>
    <t>Assumes 1 in 4 battery related problems is addressed directly by the retail store</t>
  </si>
  <si>
    <t>Normal Range = $5-$20 per battery</t>
  </si>
  <si>
    <t>Cost estimate is based on case study of carrier retail</t>
  </si>
  <si>
    <t>Benchmark Example: $115 per unit - carrier's in-house service cost to process a handset</t>
  </si>
  <si>
    <t>Benchmark Example: carrier cost for a full diagnostic checklist at call center = $35</t>
  </si>
  <si>
    <t>Revenue Generation</t>
  </si>
  <si>
    <t>Revenue per Battery</t>
  </si>
  <si>
    <t>Battery Test Service Fee</t>
  </si>
  <si>
    <t>Price charged to customer to test battery</t>
  </si>
  <si>
    <t>Additional Battery Sales</t>
  </si>
  <si>
    <t>Additional sales generated by selling a new battery when test = "Poor"</t>
  </si>
  <si>
    <t>Additional Other Sales due to Increased Customer Engagement</t>
  </si>
  <si>
    <t>Other products purchased while customer is in the store to get a battery tested</t>
  </si>
  <si>
    <t>Assume small fee is feasible</t>
  </si>
  <si>
    <t>Total Additional Revenue per Battery</t>
  </si>
  <si>
    <t>Total Daily Additional Revenue</t>
  </si>
  <si>
    <t>Total Daily Economic Value of Battery Testing</t>
  </si>
  <si>
    <t>Customer:</t>
  </si>
  <si>
    <t>Date:</t>
  </si>
  <si>
    <t>Per Individual Location</t>
  </si>
  <si>
    <t># of Locations</t>
  </si>
  <si>
    <t>Daily Value per Location</t>
  </si>
  <si>
    <t>Total Daily Value</t>
  </si>
  <si>
    <t>Total Monthly Value</t>
  </si>
  <si>
    <t>Total Annual Value</t>
  </si>
  <si>
    <t>Estimated Payback (days)</t>
  </si>
  <si>
    <t>Customer Summary Per Location</t>
  </si>
  <si>
    <t>Battery Testing Value Calculator - Retail</t>
  </si>
  <si>
    <t>Customer Summary - Retail Network</t>
  </si>
  <si>
    <t>Assumes $20 revenue per battery sold and new battery sold for 25% of "Poor" batteries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</si>
</sst>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[$-1009]d\-mmm\-yy;@"/>
    <numFmt numFmtId="165" formatCode="_-&quot;$&quot;* #,##0_-;\-&quot;$&quot;* #,##0_-;_-&quot;$&quot;* &quot;-&quot;??_-;_-@_-"/>
    <numFmt numFmtId="166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2"/>
    </xf>
    <xf numFmtId="0" fontId="0" fillId="0" borderId="0" xfId="0" applyAlignment="1">
      <alignment horizontal="center" vertical="center" wrapText="1"/>
    </xf>
    <xf numFmtId="44" fontId="0" fillId="2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 indent="2"/>
    </xf>
    <xf numFmtId="44" fontId="0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1"/>
    </xf>
    <xf numFmtId="0" fontId="4" fillId="0" borderId="9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44" fontId="0" fillId="2" borderId="0" xfId="1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11" xfId="0" applyFont="1" applyBorder="1" applyAlignment="1">
      <alignment horizontal="right" vertical="center" wrapText="1"/>
    </xf>
    <xf numFmtId="44" fontId="0" fillId="2" borderId="12" xfId="1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horizontal="right" vertical="center" wrapText="1"/>
    </xf>
    <xf numFmtId="44" fontId="0" fillId="2" borderId="13" xfId="0" applyNumberFormat="1" applyFill="1" applyBorder="1" applyAlignment="1">
      <alignment horizontal="center" vertical="center" wrapText="1"/>
    </xf>
    <xf numFmtId="0" fontId="8" fillId="0" borderId="15" xfId="0" applyFont="1" applyBorder="1"/>
    <xf numFmtId="0" fontId="9" fillId="0" borderId="16" xfId="0" applyFont="1" applyBorder="1" applyAlignment="1">
      <alignment horizontal="right"/>
    </xf>
    <xf numFmtId="44" fontId="9" fillId="2" borderId="16" xfId="0" applyNumberFormat="1" applyFont="1" applyFill="1" applyBorder="1" applyAlignment="1">
      <alignment horizontal="center"/>
    </xf>
    <xf numFmtId="0" fontId="8" fillId="0" borderId="17" xfId="0" applyFont="1" applyBorder="1"/>
    <xf numFmtId="0" fontId="9" fillId="0" borderId="16" xfId="0" applyFont="1" applyBorder="1" applyAlignment="1">
      <alignment horizontal="left" indent="1"/>
    </xf>
    <xf numFmtId="44" fontId="0" fillId="0" borderId="18" xfId="1" applyFont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9" fontId="0" fillId="0" borderId="18" xfId="2" applyFont="1" applyBorder="1" applyAlignment="1">
      <alignment horizontal="center" vertical="center" wrapText="1"/>
    </xf>
    <xf numFmtId="44" fontId="0" fillId="0" borderId="8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6" fontId="0" fillId="0" borderId="14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3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4" fontId="0" fillId="0" borderId="20" xfId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3" borderId="18" xfId="0" applyFont="1" applyFill="1" applyBorder="1"/>
    <xf numFmtId="164" fontId="6" fillId="0" borderId="0" xfId="0" applyNumberFormat="1" applyFont="1" applyAlignment="1">
      <alignment horizontal="center"/>
    </xf>
  </cellXfs>
  <cellStyles count="6">
    <cellStyle name="Currency" xfId="1" builtinId="4"/>
    <cellStyle name="Currency 2" xf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0</xdr:rowOff>
    </xdr:from>
    <xdr:to>
      <xdr:col>2</xdr:col>
      <xdr:colOff>1114426</xdr:colOff>
      <xdr:row>3</xdr:row>
      <xdr:rowOff>15155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90500"/>
          <a:ext cx="2114550" cy="415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4"/>
  <sheetViews>
    <sheetView tabSelected="1" zoomScale="75" zoomScaleNormal="75" workbookViewId="0">
      <selection activeCell="F37" sqref="F37"/>
    </sheetView>
  </sheetViews>
  <sheetFormatPr defaultRowHeight="15" x14ac:dyDescent="0.25"/>
  <cols>
    <col min="1" max="1" width="4" customWidth="1"/>
    <col min="2" max="2" width="15.28515625" customWidth="1"/>
    <col min="3" max="3" width="45.7109375" customWidth="1"/>
    <col min="4" max="4" width="12.5703125" style="1" customWidth="1"/>
    <col min="5" max="5" width="42.140625" customWidth="1"/>
    <col min="6" max="6" width="42.5703125" customWidth="1"/>
    <col min="7" max="7" width="9.28515625" customWidth="1"/>
    <col min="8" max="8" width="24.140625" customWidth="1"/>
    <col min="9" max="9" width="15.7109375" customWidth="1"/>
  </cols>
  <sheetData>
    <row r="2" spans="2:9" ht="15.75" x14ac:dyDescent="0.25">
      <c r="D2" s="61" t="s">
        <v>77</v>
      </c>
      <c r="E2" s="61"/>
      <c r="H2" s="56" t="s">
        <v>67</v>
      </c>
      <c r="I2" s="64"/>
    </row>
    <row r="3" spans="2:9" ht="15.75" x14ac:dyDescent="0.25">
      <c r="D3" s="61"/>
      <c r="E3" s="61"/>
      <c r="H3" s="56" t="s">
        <v>68</v>
      </c>
      <c r="I3" s="65">
        <f ca="1">TODAY()</f>
        <v>40780</v>
      </c>
    </row>
    <row r="4" spans="2:9" ht="18.75" thickBot="1" x14ac:dyDescent="0.3">
      <c r="D4" s="11"/>
      <c r="E4" s="11"/>
    </row>
    <row r="5" spans="2:9" s="2" customFormat="1" ht="30.75" thickBot="1" x14ac:dyDescent="0.3">
      <c r="B5" s="12" t="s">
        <v>0</v>
      </c>
      <c r="C5" s="13" t="s">
        <v>1</v>
      </c>
      <c r="D5" s="13" t="s">
        <v>2</v>
      </c>
      <c r="E5" s="13" t="s">
        <v>3</v>
      </c>
      <c r="F5" s="14" t="s">
        <v>4</v>
      </c>
      <c r="H5" s="62" t="s">
        <v>76</v>
      </c>
      <c r="I5" s="63"/>
    </row>
    <row r="6" spans="2:9" ht="33" customHeight="1" thickTop="1" x14ac:dyDescent="0.25">
      <c r="B6" s="15"/>
      <c r="C6" s="16" t="s">
        <v>24</v>
      </c>
      <c r="D6" s="17"/>
      <c r="E6" s="16" t="s">
        <v>28</v>
      </c>
      <c r="F6" s="18"/>
      <c r="H6" s="53" t="s">
        <v>71</v>
      </c>
      <c r="I6" s="50">
        <f>D42</f>
        <v>209.60000000000002</v>
      </c>
    </row>
    <row r="7" spans="2:9" ht="30" x14ac:dyDescent="0.25">
      <c r="B7" s="15"/>
      <c r="C7" s="19" t="s">
        <v>5</v>
      </c>
      <c r="D7" s="46">
        <v>10</v>
      </c>
      <c r="E7" s="19" t="s">
        <v>27</v>
      </c>
      <c r="F7" s="18" t="s">
        <v>52</v>
      </c>
      <c r="H7" s="53" t="s">
        <v>72</v>
      </c>
      <c r="I7" s="51">
        <f>I6</f>
        <v>209.60000000000002</v>
      </c>
    </row>
    <row r="8" spans="2:9" ht="34.5" customHeight="1" x14ac:dyDescent="0.25">
      <c r="B8" s="15"/>
      <c r="C8" s="6" t="s">
        <v>6</v>
      </c>
      <c r="D8" s="46">
        <v>40</v>
      </c>
      <c r="E8" s="6" t="s">
        <v>29</v>
      </c>
      <c r="F8" s="22" t="s">
        <v>53</v>
      </c>
      <c r="H8" s="53" t="s">
        <v>73</v>
      </c>
      <c r="I8" s="51">
        <f>I7*30</f>
        <v>6288.0000000000009</v>
      </c>
    </row>
    <row r="9" spans="2:9" x14ac:dyDescent="0.25">
      <c r="B9" s="15"/>
      <c r="C9" s="9" t="s">
        <v>7</v>
      </c>
      <c r="D9" s="47">
        <f>SUM(D7:D8)</f>
        <v>50</v>
      </c>
      <c r="E9" s="23"/>
      <c r="F9" s="18"/>
      <c r="H9" s="53" t="s">
        <v>74</v>
      </c>
      <c r="I9" s="51">
        <f>I8*12</f>
        <v>75456.000000000015</v>
      </c>
    </row>
    <row r="10" spans="2:9" ht="15.75" thickBot="1" x14ac:dyDescent="0.3">
      <c r="B10" s="15"/>
      <c r="C10" s="23"/>
      <c r="D10" s="17"/>
      <c r="E10" s="23"/>
      <c r="F10" s="18"/>
      <c r="H10" s="54" t="s">
        <v>75</v>
      </c>
      <c r="I10" s="52">
        <f>1000/I6</f>
        <v>4.7709923664122131</v>
      </c>
    </row>
    <row r="11" spans="2:9" ht="30.75" thickBot="1" x14ac:dyDescent="0.3">
      <c r="B11" s="15"/>
      <c r="C11" s="16" t="s">
        <v>25</v>
      </c>
      <c r="D11" s="17"/>
      <c r="E11" s="16" t="s">
        <v>44</v>
      </c>
      <c r="F11" s="18"/>
    </row>
    <row r="12" spans="2:9" ht="30.75" thickBot="1" x14ac:dyDescent="0.3">
      <c r="B12" s="15"/>
      <c r="C12" s="6" t="s">
        <v>10</v>
      </c>
      <c r="D12" s="46">
        <v>10</v>
      </c>
      <c r="E12" s="6" t="s">
        <v>46</v>
      </c>
      <c r="F12" s="22" t="s">
        <v>51</v>
      </c>
      <c r="H12" s="62" t="s">
        <v>78</v>
      </c>
      <c r="I12" s="63"/>
    </row>
    <row r="13" spans="2:9" ht="15.75" customHeight="1" x14ac:dyDescent="0.25">
      <c r="B13" s="15"/>
      <c r="C13" s="9" t="s">
        <v>11</v>
      </c>
      <c r="D13" s="47">
        <f>SUM(D12)</f>
        <v>10</v>
      </c>
      <c r="E13" s="23"/>
      <c r="F13" s="18"/>
      <c r="H13" s="53" t="s">
        <v>71</v>
      </c>
      <c r="I13" s="50">
        <f>D42</f>
        <v>209.60000000000002</v>
      </c>
    </row>
    <row r="14" spans="2:9" x14ac:dyDescent="0.25">
      <c r="B14" s="15"/>
      <c r="C14" s="23"/>
      <c r="D14" s="17"/>
      <c r="E14" s="23"/>
      <c r="F14" s="18"/>
      <c r="H14" s="53" t="s">
        <v>70</v>
      </c>
      <c r="I14" s="55">
        <v>1000</v>
      </c>
    </row>
    <row r="15" spans="2:9" ht="29.25" customHeight="1" x14ac:dyDescent="0.25">
      <c r="B15" s="15"/>
      <c r="C15" s="16" t="s">
        <v>26</v>
      </c>
      <c r="D15" s="17"/>
      <c r="E15" s="16" t="s">
        <v>45</v>
      </c>
      <c r="F15" s="18"/>
      <c r="H15" s="53" t="s">
        <v>72</v>
      </c>
      <c r="I15" s="51">
        <f>I13*I14</f>
        <v>209600.00000000003</v>
      </c>
    </row>
    <row r="16" spans="2:9" ht="30" x14ac:dyDescent="0.25">
      <c r="B16" s="15"/>
      <c r="C16" s="19" t="s">
        <v>12</v>
      </c>
      <c r="D16" s="46">
        <v>5</v>
      </c>
      <c r="E16" s="19" t="s">
        <v>30</v>
      </c>
      <c r="F16" s="18" t="s">
        <v>54</v>
      </c>
      <c r="H16" s="53" t="s">
        <v>73</v>
      </c>
      <c r="I16" s="51">
        <f>I15*30</f>
        <v>6288000.0000000009</v>
      </c>
    </row>
    <row r="17" spans="2:9" ht="30" x14ac:dyDescent="0.25">
      <c r="B17" s="15"/>
      <c r="C17" s="6" t="s">
        <v>13</v>
      </c>
      <c r="D17" s="46">
        <v>5</v>
      </c>
      <c r="E17" s="6" t="s">
        <v>31</v>
      </c>
      <c r="F17" s="22"/>
      <c r="H17" s="53" t="s">
        <v>74</v>
      </c>
      <c r="I17" s="51">
        <f>I16*12</f>
        <v>75456000.000000015</v>
      </c>
    </row>
    <row r="18" spans="2:9" ht="15.75" thickBot="1" x14ac:dyDescent="0.3">
      <c r="B18" s="15"/>
      <c r="C18" s="9" t="s">
        <v>14</v>
      </c>
      <c r="D18" s="47">
        <f>SUM(D16:D17)</f>
        <v>10</v>
      </c>
      <c r="E18" s="23"/>
      <c r="F18" s="18"/>
      <c r="H18" s="54" t="s">
        <v>75</v>
      </c>
      <c r="I18" s="52">
        <f>1000/I13</f>
        <v>4.7709923664122131</v>
      </c>
    </row>
    <row r="19" spans="2:9" x14ac:dyDescent="0.25">
      <c r="B19" s="15"/>
      <c r="C19" s="23"/>
      <c r="D19" s="17"/>
      <c r="E19" s="23"/>
      <c r="F19" s="18"/>
    </row>
    <row r="20" spans="2:9" x14ac:dyDescent="0.25">
      <c r="B20" s="15"/>
      <c r="C20" s="16" t="s">
        <v>16</v>
      </c>
      <c r="D20" s="24" t="s">
        <v>42</v>
      </c>
      <c r="E20" s="23"/>
      <c r="F20" s="18"/>
    </row>
    <row r="21" spans="2:9" ht="30" x14ac:dyDescent="0.25">
      <c r="B21" s="15"/>
      <c r="C21" s="25" t="s">
        <v>17</v>
      </c>
      <c r="D21" s="48">
        <v>8</v>
      </c>
      <c r="E21" s="21" t="s">
        <v>32</v>
      </c>
      <c r="F21" s="18" t="s">
        <v>47</v>
      </c>
    </row>
    <row r="22" spans="2:9" ht="30" x14ac:dyDescent="0.25">
      <c r="B22" s="15"/>
      <c r="C22" s="25" t="s">
        <v>18</v>
      </c>
      <c r="D22" s="49">
        <v>0.7</v>
      </c>
      <c r="E22" s="21" t="s">
        <v>33</v>
      </c>
      <c r="F22" s="18" t="s">
        <v>48</v>
      </c>
    </row>
    <row r="23" spans="2:9" ht="30" x14ac:dyDescent="0.25">
      <c r="B23" s="15"/>
      <c r="C23" s="25" t="s">
        <v>19</v>
      </c>
      <c r="D23" s="49">
        <v>0.6</v>
      </c>
      <c r="E23" s="21" t="s">
        <v>34</v>
      </c>
      <c r="F23" s="18" t="s">
        <v>49</v>
      </c>
    </row>
    <row r="24" spans="2:9" ht="30" x14ac:dyDescent="0.25">
      <c r="B24" s="15"/>
      <c r="C24" s="25" t="s">
        <v>35</v>
      </c>
      <c r="D24" s="49">
        <v>0.25</v>
      </c>
      <c r="E24" s="21" t="s">
        <v>36</v>
      </c>
      <c r="F24" s="18" t="s">
        <v>50</v>
      </c>
    </row>
    <row r="25" spans="2:9" x14ac:dyDescent="0.25">
      <c r="B25" s="15"/>
      <c r="C25" s="25" t="s">
        <v>20</v>
      </c>
      <c r="D25" s="26">
        <f>D21*D22*D23</f>
        <v>3.36</v>
      </c>
      <c r="E25" s="21" t="s">
        <v>37</v>
      </c>
      <c r="F25" s="18"/>
    </row>
    <row r="26" spans="2:9" x14ac:dyDescent="0.25">
      <c r="B26" s="15"/>
      <c r="C26" s="25" t="s">
        <v>21</v>
      </c>
      <c r="D26" s="26">
        <f>D21-(D21*D22)</f>
        <v>2.4000000000000004</v>
      </c>
      <c r="E26" s="21" t="s">
        <v>38</v>
      </c>
      <c r="F26" s="18"/>
    </row>
    <row r="27" spans="2:9" x14ac:dyDescent="0.25">
      <c r="B27" s="15"/>
      <c r="C27" s="23"/>
      <c r="D27" s="17"/>
      <c r="E27" s="21"/>
      <c r="F27" s="18"/>
    </row>
    <row r="28" spans="2:9" x14ac:dyDescent="0.25">
      <c r="B28" s="15"/>
      <c r="C28" s="16" t="s">
        <v>22</v>
      </c>
      <c r="D28" s="24" t="s">
        <v>43</v>
      </c>
      <c r="E28" s="21"/>
      <c r="F28" s="18"/>
    </row>
    <row r="29" spans="2:9" x14ac:dyDescent="0.25">
      <c r="B29" s="15"/>
      <c r="C29" s="25" t="s">
        <v>8</v>
      </c>
      <c r="D29" s="27">
        <f>D9*D26</f>
        <v>120.00000000000001</v>
      </c>
      <c r="E29" s="21" t="s">
        <v>39</v>
      </c>
      <c r="F29" s="18"/>
    </row>
    <row r="30" spans="2:9" x14ac:dyDescent="0.25">
      <c r="B30" s="15"/>
      <c r="C30" s="25" t="s">
        <v>9</v>
      </c>
      <c r="D30" s="27">
        <f>D13*D25</f>
        <v>33.6</v>
      </c>
      <c r="E30" s="21" t="s">
        <v>40</v>
      </c>
      <c r="F30" s="18"/>
    </row>
    <row r="31" spans="2:9" ht="30" x14ac:dyDescent="0.25">
      <c r="B31" s="15"/>
      <c r="C31" s="4" t="s">
        <v>15</v>
      </c>
      <c r="D31" s="8">
        <f>D18*D21*D24</f>
        <v>20</v>
      </c>
      <c r="E31" s="5" t="s">
        <v>41</v>
      </c>
      <c r="F31" s="22"/>
    </row>
    <row r="32" spans="2:9" ht="15.75" thickBot="1" x14ac:dyDescent="0.3">
      <c r="B32" s="28"/>
      <c r="C32" s="29" t="s">
        <v>23</v>
      </c>
      <c r="D32" s="30">
        <f>SUM(D29:D31)</f>
        <v>173.60000000000002</v>
      </c>
      <c r="E32" s="31"/>
      <c r="F32" s="32"/>
    </row>
    <row r="33" spans="2:6" ht="9.75" customHeight="1" thickBot="1" x14ac:dyDescent="0.3">
      <c r="B33" s="33"/>
      <c r="C33" s="33"/>
      <c r="D33" s="34"/>
      <c r="E33" s="33"/>
      <c r="F33" s="33"/>
    </row>
    <row r="34" spans="2:6" ht="30.75" thickBot="1" x14ac:dyDescent="0.3">
      <c r="B34" s="57" t="s">
        <v>55</v>
      </c>
      <c r="C34" s="60" t="s">
        <v>1</v>
      </c>
      <c r="D34" s="60" t="s">
        <v>56</v>
      </c>
      <c r="E34" s="60" t="s">
        <v>3</v>
      </c>
      <c r="F34" s="58" t="s">
        <v>4</v>
      </c>
    </row>
    <row r="35" spans="2:6" x14ac:dyDescent="0.25">
      <c r="B35" s="35"/>
      <c r="C35" s="16" t="s">
        <v>57</v>
      </c>
      <c r="D35" s="59">
        <v>3</v>
      </c>
      <c r="E35" s="21" t="s">
        <v>58</v>
      </c>
      <c r="F35" s="18" t="s">
        <v>63</v>
      </c>
    </row>
    <row r="36" spans="2:6" ht="30" x14ac:dyDescent="0.25">
      <c r="B36" s="35"/>
      <c r="C36" s="16" t="s">
        <v>59</v>
      </c>
      <c r="D36" s="46">
        <f>D26*0.25*20/D21</f>
        <v>1.5000000000000002</v>
      </c>
      <c r="E36" s="21" t="s">
        <v>60</v>
      </c>
      <c r="F36" s="18" t="s">
        <v>79</v>
      </c>
    </row>
    <row r="37" spans="2:6" ht="30" x14ac:dyDescent="0.25">
      <c r="B37" s="35"/>
      <c r="C37" s="10" t="s">
        <v>61</v>
      </c>
      <c r="D37" s="46">
        <v>0</v>
      </c>
      <c r="E37" s="5" t="s">
        <v>62</v>
      </c>
      <c r="F37" s="22"/>
    </row>
    <row r="38" spans="2:6" x14ac:dyDescent="0.25">
      <c r="B38" s="35"/>
      <c r="C38" s="36" t="s">
        <v>64</v>
      </c>
      <c r="D38" s="20">
        <f>SUM(D35:D37)</f>
        <v>4.5</v>
      </c>
      <c r="E38" s="23"/>
      <c r="F38" s="37"/>
    </row>
    <row r="39" spans="2:6" x14ac:dyDescent="0.25">
      <c r="B39" s="35"/>
      <c r="C39" s="23"/>
      <c r="D39" s="17"/>
      <c r="E39" s="23"/>
      <c r="F39" s="37"/>
    </row>
    <row r="40" spans="2:6" ht="15.75" thickBot="1" x14ac:dyDescent="0.3">
      <c r="B40" s="38"/>
      <c r="C40" s="39" t="s">
        <v>65</v>
      </c>
      <c r="D40" s="40">
        <f>D21*D38</f>
        <v>36</v>
      </c>
      <c r="E40" s="31"/>
      <c r="F40" s="32"/>
    </row>
    <row r="41" spans="2:6" ht="15.75" thickBot="1" x14ac:dyDescent="0.3">
      <c r="B41" s="3"/>
      <c r="C41" s="3"/>
      <c r="D41" s="7"/>
      <c r="E41" s="3"/>
      <c r="F41" s="3"/>
    </row>
    <row r="42" spans="2:6" ht="19.5" thickBot="1" x14ac:dyDescent="0.35">
      <c r="B42" s="41"/>
      <c r="C42" s="42" t="s">
        <v>66</v>
      </c>
      <c r="D42" s="43">
        <f>D32+D40</f>
        <v>209.60000000000002</v>
      </c>
      <c r="E42" s="45" t="s">
        <v>69</v>
      </c>
      <c r="F42" s="44"/>
    </row>
    <row r="44" spans="2:6" x14ac:dyDescent="0.25">
      <c r="B44" s="2"/>
    </row>
  </sheetData>
  <mergeCells count="3">
    <mergeCell ref="D2:E3"/>
    <mergeCell ref="H5:I5"/>
    <mergeCell ref="H12:I12"/>
  </mergeCells>
  <pageMargins left="0.23622047244094491" right="0.23622047244094491" top="0.35433070866141736" bottom="0.35433070866141736" header="0.31496062992125984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Harlow</dc:creator>
  <cp:lastModifiedBy>Grant Harlow</cp:lastModifiedBy>
  <cp:lastPrinted>2011-03-31T18:16:55Z</cp:lastPrinted>
  <dcterms:created xsi:type="dcterms:W3CDTF">2011-03-29T19:20:50Z</dcterms:created>
  <dcterms:modified xsi:type="dcterms:W3CDTF">2011-08-25T20:33:14Z</dcterms:modified>
</cp:coreProperties>
</file>